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6"/>
  <workbookPr/>
  <mc:AlternateContent xmlns:mc="http://schemas.openxmlformats.org/markup-compatibility/2006">
    <mc:Choice Requires="x15">
      <x15ac:absPath xmlns:x15ac="http://schemas.microsoft.com/office/spreadsheetml/2010/11/ac" url="/Users/zhenhuang/Desktop/Figures 5-12-21/Figures 11-18-24 /Figure 4 source data/"/>
    </mc:Choice>
  </mc:AlternateContent>
  <xr:revisionPtr revIDLastSave="0" documentId="13_ncr:1_{9558546C-A284-DC41-A169-F0B89E54378E}" xr6:coauthVersionLast="47" xr6:coauthVersionMax="47" xr10:uidLastSave="{00000000-0000-0000-0000-000000000000}"/>
  <bookViews>
    <workbookView xWindow="2200" yWindow="1340" windowWidth="36060" windowHeight="23880" xr2:uid="{00000000-000D-0000-FFFF-FFFF00000000}"/>
  </bookViews>
  <sheets>
    <sheet name="Plate 1 - Sheet1" sheetId="1" r:id="rId1"/>
  </sheets>
  <definedNames>
    <definedName name="MethodPointer">49861416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0" i="1" l="1"/>
  <c r="D142" i="1"/>
  <c r="AC97" i="1"/>
  <c r="AC86" i="1"/>
  <c r="AA86" i="1"/>
  <c r="F102" i="1" l="1"/>
  <c r="J100" i="1" l="1"/>
  <c r="J91" i="1" l="1"/>
  <c r="I91" i="1"/>
  <c r="H91" i="1"/>
  <c r="F91" i="1"/>
  <c r="E91" i="1"/>
  <c r="D91" i="1"/>
  <c r="J102" i="1"/>
  <c r="F100" i="1"/>
  <c r="J90" i="1"/>
  <c r="J142" i="1" s="1"/>
  <c r="I90" i="1"/>
  <c r="I142" i="1" s="1"/>
  <c r="H90" i="1"/>
  <c r="H142" i="1" s="1"/>
  <c r="F90" i="1"/>
  <c r="E90" i="1"/>
  <c r="D90" i="1"/>
  <c r="G77" i="1"/>
  <c r="C77" i="1"/>
  <c r="G76" i="1"/>
  <c r="C76" i="1"/>
  <c r="G75" i="1"/>
  <c r="C75" i="1"/>
  <c r="G74" i="1"/>
  <c r="C74" i="1"/>
  <c r="F92" i="1" l="1"/>
  <c r="F143" i="1"/>
  <c r="F142" i="1"/>
  <c r="C91" i="1"/>
  <c r="G91" i="1"/>
  <c r="H92" i="1"/>
  <c r="H144" i="1" s="1"/>
  <c r="H143" i="1"/>
  <c r="I92" i="1"/>
  <c r="I144" i="1" s="1"/>
  <c r="I143" i="1"/>
  <c r="D92" i="1"/>
  <c r="D143" i="1"/>
  <c r="E92" i="1"/>
  <c r="E143" i="1"/>
  <c r="E142" i="1"/>
  <c r="J92" i="1"/>
  <c r="J144" i="1" s="1"/>
  <c r="J143" i="1"/>
  <c r="C90" i="1"/>
  <c r="G90" i="1"/>
  <c r="G142" i="1" s="1"/>
  <c r="J56" i="1"/>
  <c r="F56" i="1"/>
  <c r="G92" i="1" l="1"/>
  <c r="G144" i="1" s="1"/>
  <c r="G143" i="1"/>
  <c r="C92" i="1"/>
  <c r="C143" i="1"/>
  <c r="E144" i="1"/>
  <c r="C142" i="1"/>
  <c r="D144" i="1"/>
  <c r="F144" i="1"/>
  <c r="H59" i="1"/>
  <c r="C144" i="1" l="1"/>
  <c r="G44" i="1"/>
  <c r="G43" i="1"/>
  <c r="G42" i="1"/>
  <c r="G41" i="1"/>
  <c r="C44" i="1"/>
  <c r="C43" i="1"/>
  <c r="C42" i="1"/>
  <c r="C41" i="1"/>
  <c r="C51" i="1" s="1"/>
  <c r="D55" i="1"/>
  <c r="F53" i="1"/>
  <c r="J52" i="1"/>
  <c r="J53" i="1" s="1"/>
  <c r="I52" i="1"/>
  <c r="I53" i="1" s="1"/>
  <c r="H52" i="1"/>
  <c r="H53" i="1" s="1"/>
  <c r="G52" i="1"/>
  <c r="G53" i="1" s="1"/>
  <c r="F52" i="1"/>
  <c r="E52" i="1"/>
  <c r="E53" i="1" s="1"/>
  <c r="D52" i="1"/>
  <c r="D53" i="1" s="1"/>
  <c r="J51" i="1"/>
  <c r="I51" i="1"/>
  <c r="H51" i="1"/>
  <c r="H62" i="1" s="1"/>
  <c r="G51" i="1"/>
  <c r="F51" i="1"/>
  <c r="E51" i="1"/>
  <c r="D51" i="1"/>
  <c r="E57" i="1" l="1"/>
  <c r="H55" i="1"/>
  <c r="I57" i="1"/>
  <c r="C52" i="1"/>
  <c r="C53" i="1" s="1"/>
</calcChain>
</file>

<file path=xl/sharedStrings.xml><?xml version="1.0" encoding="utf-8"?>
<sst xmlns="http://schemas.openxmlformats.org/spreadsheetml/2006/main" count="91" uniqueCount="63">
  <si>
    <t>Software Version</t>
  </si>
  <si>
    <t>2.09.1</t>
  </si>
  <si>
    <t>Experiment File Path:</t>
  </si>
  <si>
    <t>Protocol File Path:</t>
  </si>
  <si>
    <t>Plate Number</t>
  </si>
  <si>
    <t>Plate 1</t>
  </si>
  <si>
    <t>Date</t>
  </si>
  <si>
    <t>Time</t>
  </si>
  <si>
    <t>Reader Type:</t>
  </si>
  <si>
    <t>Synergy HTX</t>
  </si>
  <si>
    <t>Reader Serial Number:</t>
  </si>
  <si>
    <t>Unknown</t>
  </si>
  <si>
    <t>Reading Type</t>
  </si>
  <si>
    <t>Reader</t>
  </si>
  <si>
    <t>Procedure Details</t>
  </si>
  <si>
    <t>Plate Type</t>
  </si>
  <si>
    <t>96 WELL PLATE</t>
  </si>
  <si>
    <t>Eject plate on completion</t>
  </si>
  <si>
    <t>Read</t>
  </si>
  <si>
    <t>Absorbance Endpoint</t>
  </si>
  <si>
    <t>E1..G12</t>
  </si>
  <si>
    <t>Wavelengths:  450</t>
  </si>
  <si>
    <t>Read Speed: Normal,  Delay: 100 msec,  Measurements/Data Point: 8</t>
  </si>
  <si>
    <t>Results</t>
  </si>
  <si>
    <t>Actual Temperature:</t>
  </si>
  <si>
    <t>A</t>
  </si>
  <si>
    <t>B</t>
  </si>
  <si>
    <t>C</t>
  </si>
  <si>
    <t>D</t>
  </si>
  <si>
    <t>E</t>
  </si>
  <si>
    <t>F</t>
  </si>
  <si>
    <t>G</t>
  </si>
  <si>
    <t>H</t>
  </si>
  <si>
    <t>mut</t>
  </si>
  <si>
    <t>151-186</t>
  </si>
  <si>
    <t>LPS AB40 L+A</t>
  </si>
  <si>
    <t xml:space="preserve">189-190 </t>
  </si>
  <si>
    <t>LPS 0 L+Ab40</t>
  </si>
  <si>
    <t>wt 0</t>
  </si>
  <si>
    <t>mut 0</t>
  </si>
  <si>
    <t>IL6</t>
  </si>
  <si>
    <t>wt LPS</t>
  </si>
  <si>
    <t>mut LPS</t>
  </si>
  <si>
    <t>wt_Ab40</t>
  </si>
  <si>
    <t>LPS 5ng/ml AB40 200nM</t>
  </si>
  <si>
    <t>wt_LPS+Ab40</t>
  </si>
  <si>
    <t>mut_Ab40</t>
  </si>
  <si>
    <t>mut_LPS+Ab40</t>
  </si>
  <si>
    <t>50ul sup</t>
  </si>
  <si>
    <t>w 10-26-data</t>
  </si>
  <si>
    <t>ric8a mutant</t>
  </si>
  <si>
    <t>DMSO</t>
  </si>
  <si>
    <t>LPS+DMSO</t>
  </si>
  <si>
    <t>Ab40</t>
  </si>
  <si>
    <t>LPS+Ab40</t>
  </si>
  <si>
    <t>ctrl microglia</t>
  </si>
  <si>
    <t>ric8a mut microglia</t>
  </si>
  <si>
    <t>cre + het</t>
  </si>
  <si>
    <t>no cre</t>
  </si>
  <si>
    <t>153 154 no data</t>
  </si>
  <si>
    <t>317 321 323-6 from 10-26-18</t>
  </si>
  <si>
    <t>5ng/ml</t>
  </si>
  <si>
    <t>10ng/ml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</si>
</sst>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b/>
      <u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27413E"/>
      <name val="Arial"/>
      <family val="2"/>
    </font>
    <font>
      <sz val="7"/>
      <color rgb="FF00000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b/>
      <sz val="14"/>
      <color rgb="FF0070C0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7EB2DB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6FA9D6"/>
        <bgColor indexed="64"/>
      </patternFill>
    </fill>
    <fill>
      <patternFill patternType="solid">
        <fgColor rgb="FF8DBCE0"/>
        <bgColor indexed="64"/>
      </patternFill>
    </fill>
    <fill>
      <patternFill patternType="solid">
        <fgColor rgb="FFD8E9F9"/>
        <bgColor indexed="64"/>
      </patternFill>
    </fill>
    <fill>
      <patternFill patternType="solid">
        <fgColor rgb="FFABCEEA"/>
        <bgColor indexed="64"/>
      </patternFill>
    </fill>
    <fill>
      <patternFill patternType="solid">
        <fgColor rgb="FF428EC7"/>
        <bgColor indexed="64"/>
      </patternFill>
    </fill>
    <fill>
      <patternFill patternType="solid">
        <fgColor rgb="FFC9E0F4"/>
        <bgColor indexed="64"/>
      </patternFill>
    </fill>
    <fill>
      <patternFill patternType="solid">
        <fgColor rgb="FF3385C2"/>
        <bgColor indexed="64"/>
      </patternFill>
    </fill>
    <fill>
      <patternFill patternType="solid">
        <fgColor rgb="FF9CC5E5"/>
        <bgColor indexed="64"/>
      </patternFill>
    </fill>
    <fill>
      <patternFill patternType="solid">
        <fgColor rgb="FF247CBD"/>
        <bgColor indexed="64"/>
      </patternFill>
    </fill>
    <fill>
      <patternFill patternType="solid">
        <fgColor rgb="FF5197CC"/>
        <bgColor indexed="64"/>
      </patternFill>
    </fill>
    <fill>
      <patternFill patternType="solid">
        <fgColor rgb="FFBAD7E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14" fontId="0" fillId="0" borderId="0" xfId="0" applyNumberFormat="1"/>
    <xf numFmtId="19" fontId="0" fillId="0" borderId="0" xfId="0" applyNumberFormat="1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0" fillId="2" borderId="1" xfId="0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2" fillId="12" borderId="1" xfId="0" applyFont="1" applyFill="1" applyBorder="1" applyAlignment="1">
      <alignment horizontal="center" vertical="center" wrapText="1"/>
    </xf>
    <xf numFmtId="0" fontId="2" fillId="13" borderId="1" xfId="0" applyFont="1" applyFill="1" applyBorder="1" applyAlignment="1">
      <alignment horizontal="center" vertical="center" wrapText="1"/>
    </xf>
    <xf numFmtId="0" fontId="2" fillId="14" borderId="1" xfId="0" applyFont="1" applyFill="1" applyBorder="1" applyAlignment="1">
      <alignment horizontal="center" vertical="center" wrapText="1"/>
    </xf>
    <xf numFmtId="0" fontId="2" fillId="15" borderId="1" xfId="0" applyFont="1" applyFill="1" applyBorder="1" applyAlignment="1">
      <alignment horizontal="center" vertical="center" wrapText="1"/>
    </xf>
    <xf numFmtId="0" fontId="2" fillId="16" borderId="1" xfId="0" applyFont="1" applyFill="1" applyBorder="1" applyAlignment="1">
      <alignment horizontal="center" vertical="center" wrapText="1"/>
    </xf>
    <xf numFmtId="0" fontId="7" fillId="0" borderId="0" xfId="0" applyFont="1"/>
    <xf numFmtId="0" fontId="3" fillId="17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0" borderId="0" xfId="0" applyFont="1"/>
    <xf numFmtId="0" fontId="0" fillId="17" borderId="0" xfId="0" applyFill="1"/>
    <xf numFmtId="0" fontId="6" fillId="18" borderId="1" xfId="0" applyFont="1" applyFill="1" applyBorder="1" applyAlignment="1">
      <alignment horizontal="center" vertical="center" wrapText="1"/>
    </xf>
    <xf numFmtId="0" fontId="2" fillId="18" borderId="1" xfId="0" applyFont="1" applyFill="1" applyBorder="1" applyAlignment="1">
      <alignment horizontal="center" vertical="center" wrapText="1"/>
    </xf>
    <xf numFmtId="0" fontId="8" fillId="19" borderId="0" xfId="0" applyFont="1" applyFill="1"/>
    <xf numFmtId="0" fontId="8" fillId="0" borderId="0" xfId="0" applyFont="1" applyFill="1" applyBorder="1"/>
    <xf numFmtId="0" fontId="0" fillId="0" borderId="0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IL-6 ELISA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'Plate 1 - Sheet1'!$C$92:$J$92</c:f>
                <c:numCache>
                  <c:formatCode>General</c:formatCode>
                  <c:ptCount val="8"/>
                  <c:pt idx="0">
                    <c:v>2.019612173991165E-2</c:v>
                  </c:pt>
                  <c:pt idx="1">
                    <c:v>0.1340030434600859</c:v>
                  </c:pt>
                  <c:pt idx="2">
                    <c:v>3.9244538962559368E-2</c:v>
                  </c:pt>
                  <c:pt idx="3">
                    <c:v>0.14077101005792086</c:v>
                  </c:pt>
                  <c:pt idx="4">
                    <c:v>4.2236717175672824E-2</c:v>
                  </c:pt>
                  <c:pt idx="5">
                    <c:v>0.23220610745474782</c:v>
                  </c:pt>
                  <c:pt idx="6">
                    <c:v>6.5420873007015129E-2</c:v>
                  </c:pt>
                  <c:pt idx="7">
                    <c:v>0.30856892635669758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'Plate 1 - Sheet1'!$C$89:$J$89</c:f>
              <c:strCache>
                <c:ptCount val="8"/>
                <c:pt idx="0">
                  <c:v>wt 0</c:v>
                </c:pt>
                <c:pt idx="1">
                  <c:v>wt LPS</c:v>
                </c:pt>
                <c:pt idx="2">
                  <c:v>wt_Ab40</c:v>
                </c:pt>
                <c:pt idx="3">
                  <c:v>wt_LPS+Ab40</c:v>
                </c:pt>
                <c:pt idx="4">
                  <c:v>mut 0</c:v>
                </c:pt>
                <c:pt idx="5">
                  <c:v>mut LPS</c:v>
                </c:pt>
                <c:pt idx="6">
                  <c:v>mut_Ab40</c:v>
                </c:pt>
                <c:pt idx="7">
                  <c:v>mut_LPS+Ab40</c:v>
                </c:pt>
              </c:strCache>
            </c:strRef>
          </c:cat>
          <c:val>
            <c:numRef>
              <c:f>'Plate 1 - Sheet1'!$C$90:$J$90</c:f>
              <c:numCache>
                <c:formatCode>General</c:formatCode>
                <c:ptCount val="8"/>
                <c:pt idx="0">
                  <c:v>0.18400000000000002</c:v>
                </c:pt>
                <c:pt idx="1">
                  <c:v>1.7361666666666666</c:v>
                </c:pt>
                <c:pt idx="2">
                  <c:v>0.24016666666666664</c:v>
                </c:pt>
                <c:pt idx="3">
                  <c:v>1.0015000000000001</c:v>
                </c:pt>
                <c:pt idx="4">
                  <c:v>0.23491666666666666</c:v>
                </c:pt>
                <c:pt idx="5">
                  <c:v>2.2073749999999999</c:v>
                </c:pt>
                <c:pt idx="6">
                  <c:v>0.24462499999999998</c:v>
                </c:pt>
                <c:pt idx="7">
                  <c:v>1.8151428571428574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D4-7741-9B76-9CA2234346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86023536"/>
        <c:axId val="1957223087"/>
      </c:barChart>
      <c:catAx>
        <c:axId val="286023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57223087"/>
        <c:crosses val="autoZero"/>
        <c:auto val="1"/>
        <c:lblAlgn val="ctr"/>
        <c:lblOffset val="100"/>
        <c:noMultiLvlLbl val="0"/>
      </c:catAx>
      <c:valAx>
        <c:axId val="19572230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60235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 b="1"/>
              <a:t>IL-6 ELISA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'Plate 1 - Sheet1'!$C$144:$J$144</c:f>
                <c:numCache>
                  <c:formatCode>General</c:formatCode>
                  <c:ptCount val="8"/>
                  <c:pt idx="0">
                    <c:v>10.098060869955825</c:v>
                  </c:pt>
                  <c:pt idx="1">
                    <c:v>67.001521730042953</c:v>
                  </c:pt>
                  <c:pt idx="2">
                    <c:v>19.622269481279684</c:v>
                  </c:pt>
                  <c:pt idx="3">
                    <c:v>70.385505028960438</c:v>
                  </c:pt>
                  <c:pt idx="4">
                    <c:v>21.118358587836411</c:v>
                  </c:pt>
                  <c:pt idx="5">
                    <c:v>116.1030537273739</c:v>
                  </c:pt>
                  <c:pt idx="6">
                    <c:v>32.710436503507566</c:v>
                  </c:pt>
                  <c:pt idx="7">
                    <c:v>154.28446317834877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2540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'Plate 1 - Sheet1'!$C$140:$J$141</c:f>
              <c:multiLvlStrCache>
                <c:ptCount val="8"/>
                <c:lvl>
                  <c:pt idx="0">
                    <c:v>DMSO</c:v>
                  </c:pt>
                  <c:pt idx="1">
                    <c:v>LPS+DMSO</c:v>
                  </c:pt>
                  <c:pt idx="2">
                    <c:v>Ab40</c:v>
                  </c:pt>
                  <c:pt idx="3">
                    <c:v>LPS+Ab40</c:v>
                  </c:pt>
                  <c:pt idx="4">
                    <c:v>DMSO</c:v>
                  </c:pt>
                  <c:pt idx="5">
                    <c:v>LPS+DMSO</c:v>
                  </c:pt>
                  <c:pt idx="6">
                    <c:v>Ab40</c:v>
                  </c:pt>
                  <c:pt idx="7">
                    <c:v>LPS+Ab40</c:v>
                  </c:pt>
                </c:lvl>
                <c:lvl>
                  <c:pt idx="0">
                    <c:v>ctrl microglia</c:v>
                  </c:pt>
                  <c:pt idx="4">
                    <c:v>ric8a mut microglia</c:v>
                  </c:pt>
                </c:lvl>
              </c:multiLvlStrCache>
            </c:multiLvlStrRef>
          </c:cat>
          <c:val>
            <c:numRef>
              <c:f>'Plate 1 - Sheet1'!$C$142:$J$142</c:f>
              <c:numCache>
                <c:formatCode>General</c:formatCode>
                <c:ptCount val="8"/>
                <c:pt idx="0">
                  <c:v>92.000000000000014</c:v>
                </c:pt>
                <c:pt idx="1">
                  <c:v>868.08333333333326</c:v>
                </c:pt>
                <c:pt idx="2">
                  <c:v>120.08333333333331</c:v>
                </c:pt>
                <c:pt idx="3">
                  <c:v>500.75</c:v>
                </c:pt>
                <c:pt idx="4">
                  <c:v>117.45833333333333</c:v>
                </c:pt>
                <c:pt idx="5">
                  <c:v>1103.6874999999998</c:v>
                </c:pt>
                <c:pt idx="6">
                  <c:v>122.3125</c:v>
                </c:pt>
                <c:pt idx="7">
                  <c:v>907.57142857142878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406-0F4E-A918-CA0D0FC8AA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29768863"/>
        <c:axId val="1765890431"/>
      </c:barChart>
      <c:catAx>
        <c:axId val="18297688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5890431"/>
        <c:crosses val="autoZero"/>
        <c:auto val="1"/>
        <c:lblAlgn val="ctr"/>
        <c:lblOffset val="100"/>
        <c:noMultiLvlLbl val="0"/>
      </c:catAx>
      <c:valAx>
        <c:axId val="17658904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2976886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152400</xdr:colOff>
      <xdr:row>77</xdr:row>
      <xdr:rowOff>31750</xdr:rowOff>
    </xdr:from>
    <xdr:to>
      <xdr:col>22</xdr:col>
      <xdr:colOff>457200</xdr:colOff>
      <xdr:row>99</xdr:row>
      <xdr:rowOff>12700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D87BD69-B66B-F648-A529-B1A003DD091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368300</xdr:colOff>
      <xdr:row>125</xdr:row>
      <xdr:rowOff>63500</xdr:rowOff>
    </xdr:from>
    <xdr:to>
      <xdr:col>25</xdr:col>
      <xdr:colOff>139700</xdr:colOff>
      <xdr:row>144</xdr:row>
      <xdr:rowOff>63500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C7FEDE0-B9C2-8643-9579-CD4E1966EA0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E144"/>
  <sheetViews>
    <sheetView tabSelected="1" topLeftCell="A65" workbookViewId="0">
      <selection activeCell="M119" sqref="M119"/>
    </sheetView>
  </sheetViews>
  <sheetFormatPr baseColWidth="10" defaultColWidth="8.83203125" defaultRowHeight="13" x14ac:dyDescent="0.15"/>
  <cols>
    <col min="1" max="1" width="20.6640625" customWidth="1"/>
    <col min="2" max="2" width="12.6640625" customWidth="1"/>
  </cols>
  <sheetData>
    <row r="2" spans="1:2" x14ac:dyDescent="0.15">
      <c r="A2" t="s">
        <v>0</v>
      </c>
      <c r="B2" t="s">
        <v>1</v>
      </c>
    </row>
    <row r="4" spans="1:2" x14ac:dyDescent="0.15">
      <c r="A4" t="s">
        <v>2</v>
      </c>
    </row>
    <row r="5" spans="1:2" x14ac:dyDescent="0.15">
      <c r="A5" t="s">
        <v>3</v>
      </c>
    </row>
    <row r="6" spans="1:2" x14ac:dyDescent="0.15">
      <c r="A6" t="s">
        <v>4</v>
      </c>
      <c r="B6" t="s">
        <v>5</v>
      </c>
    </row>
    <row r="7" spans="1:2" x14ac:dyDescent="0.15">
      <c r="A7" t="s">
        <v>6</v>
      </c>
      <c r="B7" s="1">
        <v>43336</v>
      </c>
    </row>
    <row r="8" spans="1:2" x14ac:dyDescent="0.15">
      <c r="A8" t="s">
        <v>7</v>
      </c>
      <c r="B8" s="2">
        <v>0.56371527777777775</v>
      </c>
    </row>
    <row r="9" spans="1:2" x14ac:dyDescent="0.15">
      <c r="A9" t="s">
        <v>8</v>
      </c>
      <c r="B9" t="s">
        <v>9</v>
      </c>
    </row>
    <row r="10" spans="1:2" x14ac:dyDescent="0.15">
      <c r="A10" t="s">
        <v>10</v>
      </c>
      <c r="B10" t="s">
        <v>11</v>
      </c>
    </row>
    <row r="11" spans="1:2" x14ac:dyDescent="0.15">
      <c r="A11" t="s">
        <v>12</v>
      </c>
      <c r="B11" t="s">
        <v>13</v>
      </c>
    </row>
    <row r="13" spans="1:2" ht="14" x14ac:dyDescent="0.15">
      <c r="A13" s="3" t="s">
        <v>14</v>
      </c>
      <c r="B13" s="4"/>
    </row>
    <row r="14" spans="1:2" x14ac:dyDescent="0.15">
      <c r="A14" t="s">
        <v>15</v>
      </c>
      <c r="B14" t="s">
        <v>16</v>
      </c>
    </row>
    <row r="15" spans="1:2" x14ac:dyDescent="0.15">
      <c r="A15" t="s">
        <v>17</v>
      </c>
    </row>
    <row r="16" spans="1:2" x14ac:dyDescent="0.15">
      <c r="A16" t="s">
        <v>18</v>
      </c>
      <c r="B16" t="s">
        <v>19</v>
      </c>
    </row>
    <row r="17" spans="1:23" x14ac:dyDescent="0.15">
      <c r="B17" t="s">
        <v>20</v>
      </c>
    </row>
    <row r="18" spans="1:23" x14ac:dyDescent="0.15">
      <c r="B18" t="s">
        <v>21</v>
      </c>
    </row>
    <row r="19" spans="1:23" x14ac:dyDescent="0.15">
      <c r="B19" t="s">
        <v>22</v>
      </c>
    </row>
    <row r="21" spans="1:23" ht="18" x14ac:dyDescent="0.2">
      <c r="A21" s="3" t="s">
        <v>23</v>
      </c>
      <c r="B21" s="4"/>
      <c r="S21" s="29" t="s">
        <v>48</v>
      </c>
      <c r="T21" s="26"/>
    </row>
    <row r="22" spans="1:23" x14ac:dyDescent="0.15">
      <c r="A22" t="s">
        <v>24</v>
      </c>
      <c r="B22">
        <v>22.6</v>
      </c>
    </row>
    <row r="24" spans="1:23" x14ac:dyDescent="0.15">
      <c r="B24" s="5"/>
      <c r="C24" s="6">
        <v>1</v>
      </c>
      <c r="D24" s="6">
        <v>2</v>
      </c>
      <c r="E24" s="6">
        <v>3</v>
      </c>
      <c r="F24" s="6">
        <v>4</v>
      </c>
      <c r="G24" s="6">
        <v>5</v>
      </c>
      <c r="H24" s="6">
        <v>6</v>
      </c>
      <c r="I24" s="6">
        <v>7</v>
      </c>
      <c r="J24" s="6">
        <v>8</v>
      </c>
      <c r="K24" s="6">
        <v>9</v>
      </c>
      <c r="L24" s="6">
        <v>10</v>
      </c>
      <c r="M24" s="6">
        <v>11</v>
      </c>
      <c r="N24" s="6">
        <v>12</v>
      </c>
    </row>
    <row r="25" spans="1:23" ht="14" x14ac:dyDescent="0.15">
      <c r="B25" s="6" t="s">
        <v>25</v>
      </c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450</v>
      </c>
    </row>
    <row r="26" spans="1:23" ht="14" x14ac:dyDescent="0.15">
      <c r="B26" s="6" t="s">
        <v>26</v>
      </c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450</v>
      </c>
    </row>
    <row r="27" spans="1:23" ht="14" x14ac:dyDescent="0.15">
      <c r="B27" s="6" t="s">
        <v>27</v>
      </c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450</v>
      </c>
    </row>
    <row r="28" spans="1:23" ht="14" x14ac:dyDescent="0.15">
      <c r="B28" s="6" t="s">
        <v>28</v>
      </c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450</v>
      </c>
      <c r="P28" s="22" t="s">
        <v>33</v>
      </c>
    </row>
    <row r="29" spans="1:23" ht="14" x14ac:dyDescent="0.15">
      <c r="B29" s="6" t="s">
        <v>29</v>
      </c>
      <c r="C29" s="9">
        <v>1.6140000000000001</v>
      </c>
      <c r="D29" s="10">
        <v>0.13400000000000001</v>
      </c>
      <c r="E29" s="11">
        <v>1.97</v>
      </c>
      <c r="F29" s="12">
        <v>1.41</v>
      </c>
      <c r="G29" s="10">
        <v>9.5000000000000001E-2</v>
      </c>
      <c r="H29" s="13">
        <v>0.32700000000000001</v>
      </c>
      <c r="I29" s="14">
        <v>1.034</v>
      </c>
      <c r="J29" s="10">
        <v>8.8999999999999996E-2</v>
      </c>
      <c r="K29" s="13">
        <v>0.30399999999999999</v>
      </c>
      <c r="L29" s="15">
        <v>2.4470000000000001</v>
      </c>
      <c r="M29" s="10">
        <v>0.123</v>
      </c>
      <c r="N29" s="16">
        <v>0.56399999999999995</v>
      </c>
      <c r="O29" s="8">
        <v>450</v>
      </c>
      <c r="P29" s="23">
        <v>151</v>
      </c>
      <c r="Q29" s="24">
        <v>152</v>
      </c>
      <c r="R29" s="24">
        <v>155</v>
      </c>
      <c r="S29" s="23">
        <v>156</v>
      </c>
      <c r="V29" s="25" t="s">
        <v>34</v>
      </c>
      <c r="W29" s="25" t="s">
        <v>35</v>
      </c>
    </row>
    <row r="30" spans="1:23" ht="14" x14ac:dyDescent="0.15">
      <c r="B30" s="6" t="s">
        <v>30</v>
      </c>
      <c r="C30" s="17">
        <v>2.8170000000000002</v>
      </c>
      <c r="D30" s="10">
        <v>0.16800000000000001</v>
      </c>
      <c r="E30" s="16">
        <v>0.71199999999999997</v>
      </c>
      <c r="F30" s="18">
        <v>1.204</v>
      </c>
      <c r="G30" s="10">
        <v>0.155</v>
      </c>
      <c r="H30" s="16">
        <v>0.65900000000000003</v>
      </c>
      <c r="I30" s="9">
        <v>1.774</v>
      </c>
      <c r="J30" s="10">
        <v>0.11899999999999999</v>
      </c>
      <c r="K30" s="19">
        <v>3.0710000000000002</v>
      </c>
      <c r="L30" s="9">
        <v>1.74</v>
      </c>
      <c r="M30" s="10">
        <v>0.11600000000000001</v>
      </c>
      <c r="N30" s="13">
        <v>0.44</v>
      </c>
      <c r="O30" s="8">
        <v>450</v>
      </c>
      <c r="P30" s="26">
        <v>157</v>
      </c>
      <c r="Q30">
        <v>158</v>
      </c>
      <c r="R30" s="26">
        <v>183</v>
      </c>
      <c r="S30">
        <v>184</v>
      </c>
    </row>
    <row r="31" spans="1:23" ht="14" x14ac:dyDescent="0.15">
      <c r="B31" s="6" t="s">
        <v>31</v>
      </c>
      <c r="C31" s="20">
        <v>2.234</v>
      </c>
      <c r="D31" s="10">
        <v>0.14799999999999999</v>
      </c>
      <c r="E31" s="14">
        <v>1.008</v>
      </c>
      <c r="F31" s="20">
        <v>2.3380000000000001</v>
      </c>
      <c r="G31" s="10">
        <v>0.11700000000000001</v>
      </c>
      <c r="H31" s="11">
        <v>1.8560000000000001</v>
      </c>
      <c r="I31" s="17">
        <v>2.819</v>
      </c>
      <c r="J31" s="10">
        <v>0.22500000000000001</v>
      </c>
      <c r="K31" s="21">
        <v>0.89900000000000002</v>
      </c>
      <c r="L31" s="18">
        <v>1.1639999999999999</v>
      </c>
      <c r="M31" s="10">
        <v>0.26800000000000002</v>
      </c>
      <c r="N31" s="14">
        <v>1.109</v>
      </c>
      <c r="O31" s="8">
        <v>450</v>
      </c>
      <c r="P31">
        <v>185</v>
      </c>
      <c r="Q31" s="26">
        <v>186</v>
      </c>
      <c r="R31" s="26">
        <v>189</v>
      </c>
      <c r="S31">
        <v>190</v>
      </c>
      <c r="V31" s="25" t="s">
        <v>36</v>
      </c>
      <c r="W31" s="25" t="s">
        <v>37</v>
      </c>
    </row>
    <row r="32" spans="1:23" ht="14" x14ac:dyDescent="0.15">
      <c r="B32" s="6" t="s">
        <v>32</v>
      </c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>
        <v>450</v>
      </c>
      <c r="P32" s="25"/>
      <c r="Q32" s="25"/>
      <c r="R32" s="25"/>
      <c r="S32" s="25"/>
    </row>
    <row r="33" spans="2:27" x14ac:dyDescent="0.15">
      <c r="V33" s="25" t="s">
        <v>44</v>
      </c>
    </row>
    <row r="37" spans="2:27" x14ac:dyDescent="0.15">
      <c r="C37" s="25" t="s">
        <v>40</v>
      </c>
    </row>
    <row r="38" spans="2:27" x14ac:dyDescent="0.15">
      <c r="C38" s="25" t="s">
        <v>38</v>
      </c>
      <c r="D38" s="25" t="s">
        <v>41</v>
      </c>
      <c r="E38" s="25" t="s">
        <v>43</v>
      </c>
      <c r="F38" s="25" t="s">
        <v>45</v>
      </c>
      <c r="G38" s="25" t="s">
        <v>39</v>
      </c>
      <c r="H38" s="25" t="s">
        <v>42</v>
      </c>
      <c r="I38" s="25" t="s">
        <v>46</v>
      </c>
      <c r="J38" s="25" t="s">
        <v>47</v>
      </c>
    </row>
    <row r="39" spans="2:27" x14ac:dyDescent="0.15">
      <c r="C39" s="10">
        <v>0.14799999999999999</v>
      </c>
      <c r="D39" s="20">
        <v>2.234</v>
      </c>
      <c r="E39" s="10">
        <v>9.5000000000000001E-2</v>
      </c>
      <c r="F39" s="13">
        <v>0.32700000000000001</v>
      </c>
      <c r="G39" s="10">
        <v>0.11700000000000001</v>
      </c>
      <c r="H39" s="9">
        <v>1.6140000000000001</v>
      </c>
      <c r="I39" s="10">
        <v>0.13400000000000001</v>
      </c>
      <c r="J39" s="11">
        <v>1.97</v>
      </c>
    </row>
    <row r="40" spans="2:27" x14ac:dyDescent="0.15">
      <c r="C40" s="10">
        <v>0.26800000000000002</v>
      </c>
      <c r="D40" s="12">
        <v>1.41</v>
      </c>
      <c r="E40" s="10">
        <v>0.155</v>
      </c>
      <c r="F40" s="16">
        <v>0.65900000000000003</v>
      </c>
      <c r="G40" s="10">
        <v>0.22500000000000001</v>
      </c>
      <c r="H40" s="17">
        <v>2.8170000000000002</v>
      </c>
      <c r="I40" s="10">
        <v>0.16800000000000001</v>
      </c>
      <c r="J40" s="16">
        <v>0.71199999999999997</v>
      </c>
    </row>
    <row r="41" spans="2:27" x14ac:dyDescent="0.15">
      <c r="C41" s="27">
        <f>0.291/2</f>
        <v>0.14549999999999999</v>
      </c>
      <c r="D41" s="18">
        <v>1.204</v>
      </c>
      <c r="E41" s="10">
        <v>8.8999999999999996E-2</v>
      </c>
      <c r="F41" s="13">
        <v>0.30399999999999999</v>
      </c>
      <c r="G41" s="28">
        <f>0.345/2</f>
        <v>0.17249999999999999</v>
      </c>
      <c r="H41" s="15">
        <v>2.4470000000000001</v>
      </c>
      <c r="I41" s="10">
        <v>0.123</v>
      </c>
      <c r="J41" s="16">
        <v>0.56399999999999995</v>
      </c>
      <c r="AA41" s="22" t="s">
        <v>50</v>
      </c>
    </row>
    <row r="42" spans="2:27" x14ac:dyDescent="0.15">
      <c r="C42" s="27">
        <f>0.349/2</f>
        <v>0.17449999999999999</v>
      </c>
      <c r="D42" s="14">
        <v>1.034</v>
      </c>
      <c r="E42" s="10">
        <v>0.14799999999999999</v>
      </c>
      <c r="F42" s="14">
        <v>1.008</v>
      </c>
      <c r="G42" s="28">
        <f>0.846/2</f>
        <v>0.42299999999999999</v>
      </c>
      <c r="H42" s="9">
        <v>1.774</v>
      </c>
      <c r="I42" s="10">
        <v>0.11899999999999999</v>
      </c>
      <c r="J42" s="19">
        <v>3.0710000000000002</v>
      </c>
    </row>
    <row r="43" spans="2:27" x14ac:dyDescent="0.15">
      <c r="C43" s="27">
        <f>0.3/2</f>
        <v>0.15</v>
      </c>
      <c r="D43" s="9">
        <v>1.74</v>
      </c>
      <c r="E43" s="10">
        <v>0.11600000000000001</v>
      </c>
      <c r="F43" s="13">
        <v>0.44</v>
      </c>
      <c r="G43" s="28">
        <f>0.45/2</f>
        <v>0.22500000000000001</v>
      </c>
      <c r="H43" s="17">
        <v>2.819</v>
      </c>
      <c r="I43" s="10">
        <v>0.22500000000000001</v>
      </c>
      <c r="J43" s="21">
        <v>0.89900000000000002</v>
      </c>
    </row>
    <row r="44" spans="2:27" x14ac:dyDescent="0.15">
      <c r="C44" s="27">
        <f>0.436/2</f>
        <v>0.218</v>
      </c>
      <c r="D44" s="18">
        <v>1.1639999999999999</v>
      </c>
      <c r="E44" s="10">
        <v>0.26800000000000002</v>
      </c>
      <c r="F44" s="14">
        <v>1.109</v>
      </c>
      <c r="G44" s="28">
        <f>0.494/2</f>
        <v>0.247</v>
      </c>
      <c r="H44" s="20">
        <v>2.3380000000000001</v>
      </c>
      <c r="I44" s="10">
        <v>0.11700000000000001</v>
      </c>
      <c r="J44" s="11">
        <v>1.8560000000000001</v>
      </c>
    </row>
    <row r="48" spans="2:27" ht="18" x14ac:dyDescent="0.2">
      <c r="B48" s="30"/>
      <c r="C48" s="31"/>
    </row>
    <row r="50" spans="3:31" x14ac:dyDescent="0.15">
      <c r="C50" s="25" t="s">
        <v>38</v>
      </c>
      <c r="D50" s="25" t="s">
        <v>41</v>
      </c>
      <c r="E50" s="25" t="s">
        <v>43</v>
      </c>
      <c r="F50" s="25" t="s">
        <v>45</v>
      </c>
      <c r="G50" s="25" t="s">
        <v>39</v>
      </c>
      <c r="H50" s="25" t="s">
        <v>42</v>
      </c>
      <c r="I50" s="25" t="s">
        <v>46</v>
      </c>
      <c r="J50" s="25" t="s">
        <v>47</v>
      </c>
    </row>
    <row r="51" spans="3:31" x14ac:dyDescent="0.15">
      <c r="C51">
        <f t="shared" ref="C51:J51" si="0">AVERAGE(C39:C44)</f>
        <v>0.18400000000000002</v>
      </c>
      <c r="D51">
        <f t="shared" si="0"/>
        <v>1.4643333333333333</v>
      </c>
      <c r="E51">
        <f t="shared" si="0"/>
        <v>0.14516666666666667</v>
      </c>
      <c r="F51">
        <f t="shared" si="0"/>
        <v>0.64116666666666666</v>
      </c>
      <c r="G51">
        <f t="shared" si="0"/>
        <v>0.23491666666666666</v>
      </c>
      <c r="H51">
        <f t="shared" si="0"/>
        <v>2.3015000000000003</v>
      </c>
      <c r="I51">
        <f t="shared" si="0"/>
        <v>0.14766666666666667</v>
      </c>
      <c r="J51">
        <f t="shared" si="0"/>
        <v>1.5120000000000002</v>
      </c>
    </row>
    <row r="52" spans="3:31" x14ac:dyDescent="0.15">
      <c r="C52">
        <f t="shared" ref="C52:J52" si="1">STDEV(C39:C44)</f>
        <v>4.9470193045913935E-2</v>
      </c>
      <c r="D52">
        <f t="shared" si="1"/>
        <v>0.45044230115150907</v>
      </c>
      <c r="E52">
        <f t="shared" si="1"/>
        <v>6.590118865898148E-2</v>
      </c>
      <c r="F52">
        <f t="shared" si="1"/>
        <v>0.34831102001898645</v>
      </c>
      <c r="G52">
        <f t="shared" si="1"/>
        <v>0.10345840549064465</v>
      </c>
      <c r="H52">
        <f t="shared" si="1"/>
        <v>0.51126539096637402</v>
      </c>
      <c r="I52">
        <f t="shared" si="1"/>
        <v>4.2311542948309834E-2</v>
      </c>
      <c r="J52">
        <f t="shared" si="1"/>
        <v>0.96675270881441022</v>
      </c>
    </row>
    <row r="53" spans="3:31" x14ac:dyDescent="0.15">
      <c r="C53">
        <f t="shared" ref="C53:J53" si="2">C52/SQRT(6)</f>
        <v>2.019612173991165E-2</v>
      </c>
      <c r="D53">
        <f t="shared" si="2"/>
        <v>0.18389229939771215</v>
      </c>
      <c r="E53">
        <f t="shared" si="2"/>
        <v>2.6904047609565707E-2</v>
      </c>
      <c r="F53">
        <f t="shared" si="2"/>
        <v>0.1421973784724756</v>
      </c>
      <c r="G53">
        <f t="shared" si="2"/>
        <v>4.2236717175672824E-2</v>
      </c>
      <c r="H53">
        <f t="shared" si="2"/>
        <v>0.20872322183536077</v>
      </c>
      <c r="I53">
        <f t="shared" si="2"/>
        <v>1.7273615075535809E-2</v>
      </c>
      <c r="J53">
        <f t="shared" si="2"/>
        <v>0.39467514067479176</v>
      </c>
    </row>
    <row r="55" spans="3:31" x14ac:dyDescent="0.15">
      <c r="D55">
        <f>TTEST(C39:C44,D39:D44,1,3)</f>
        <v>4.3844644742597029E-4</v>
      </c>
      <c r="H55">
        <f>TTEST(G39:G44,H39:H44,1,3)</f>
        <v>6.3372606764313424E-5</v>
      </c>
    </row>
    <row r="56" spans="3:31" x14ac:dyDescent="0.15">
      <c r="F56">
        <f>TTEST(D39:D44,F39:F44,1,3)</f>
        <v>2.9408459461996122E-3</v>
      </c>
      <c r="J56">
        <f>TTEST(H39:H44,J39:J44,1,3)</f>
        <v>5.849301061030035E-2</v>
      </c>
    </row>
    <row r="57" spans="3:31" x14ac:dyDescent="0.15">
      <c r="E57">
        <f>TTEST(C39:C44,E39:E44,1,3)</f>
        <v>0.13861338535097328</v>
      </c>
      <c r="I57">
        <f>TTEST(G39:G44,I39:I44,1,3)</f>
        <v>4.9908194338810968E-2</v>
      </c>
    </row>
    <row r="59" spans="3:31" x14ac:dyDescent="0.15">
      <c r="H59">
        <f>TTEST(D39:D44,H39:H44,1,3)</f>
        <v>6.6764931636119698E-3</v>
      </c>
      <c r="Z59" s="25" t="s">
        <v>57</v>
      </c>
      <c r="AA59" s="25"/>
      <c r="AB59" s="25" t="s">
        <v>58</v>
      </c>
    </row>
    <row r="60" spans="3:31" x14ac:dyDescent="0.15">
      <c r="Z60">
        <v>152</v>
      </c>
      <c r="AB60" s="22">
        <v>154</v>
      </c>
      <c r="AD60" s="25" t="s">
        <v>59</v>
      </c>
    </row>
    <row r="61" spans="3:31" x14ac:dyDescent="0.15">
      <c r="Z61" s="22">
        <v>153</v>
      </c>
      <c r="AB61">
        <v>155</v>
      </c>
      <c r="AE61" s="25" t="s">
        <v>62</v>
      </c>
    </row>
    <row r="62" spans="3:31" x14ac:dyDescent="0.15">
      <c r="H62">
        <f>H51/D51</f>
        <v>1.5717049852037335</v>
      </c>
      <c r="AB62">
        <v>158</v>
      </c>
    </row>
    <row r="63" spans="3:31" x14ac:dyDescent="0.15">
      <c r="Z63">
        <v>184</v>
      </c>
      <c r="AB63">
        <v>185</v>
      </c>
    </row>
    <row r="64" spans="3:31" x14ac:dyDescent="0.15">
      <c r="AB64">
        <v>190</v>
      </c>
    </row>
    <row r="66" spans="2:31" x14ac:dyDescent="0.15">
      <c r="Z66" s="10"/>
      <c r="AA66" s="12">
        <v>1.41</v>
      </c>
      <c r="AC66" s="14">
        <v>1.034</v>
      </c>
    </row>
    <row r="67" spans="2:31" x14ac:dyDescent="0.15">
      <c r="Z67" s="10"/>
      <c r="AA67" s="9">
        <v>1.74</v>
      </c>
      <c r="AC67" s="18">
        <v>1.204</v>
      </c>
    </row>
    <row r="68" spans="2:31" x14ac:dyDescent="0.15">
      <c r="AC68" s="20">
        <v>2.234</v>
      </c>
    </row>
    <row r="69" spans="2:31" x14ac:dyDescent="0.15">
      <c r="AB69" s="10">
        <v>0.26800000000000002</v>
      </c>
      <c r="AC69" s="18">
        <v>1.1639999999999999</v>
      </c>
    </row>
    <row r="70" spans="2:31" x14ac:dyDescent="0.15">
      <c r="B70" s="25" t="s">
        <v>49</v>
      </c>
    </row>
    <row r="71" spans="2:31" x14ac:dyDescent="0.15">
      <c r="C71" s="25" t="s">
        <v>38</v>
      </c>
      <c r="D71" s="25" t="s">
        <v>41</v>
      </c>
      <c r="E71" s="25" t="s">
        <v>43</v>
      </c>
      <c r="F71" s="25" t="s">
        <v>45</v>
      </c>
      <c r="G71" s="25" t="s">
        <v>39</v>
      </c>
      <c r="H71" s="25" t="s">
        <v>42</v>
      </c>
      <c r="I71" s="25" t="s">
        <v>46</v>
      </c>
      <c r="J71" s="25" t="s">
        <v>47</v>
      </c>
      <c r="AC71" s="11">
        <v>1.681</v>
      </c>
      <c r="AD71" s="25" t="s">
        <v>60</v>
      </c>
    </row>
    <row r="72" spans="2:31" x14ac:dyDescent="0.15">
      <c r="C72" s="10">
        <v>0.14799999999999999</v>
      </c>
      <c r="D72" s="20">
        <v>2.234</v>
      </c>
      <c r="E72" s="10">
        <v>9.5000000000000001E-2</v>
      </c>
      <c r="F72" s="13">
        <v>0.32700000000000001</v>
      </c>
      <c r="G72" s="10">
        <v>0.11700000000000001</v>
      </c>
      <c r="H72" s="9">
        <v>1.6140000000000001</v>
      </c>
      <c r="I72" s="10">
        <v>0.13400000000000001</v>
      </c>
      <c r="J72" s="11">
        <v>1.97</v>
      </c>
      <c r="AC72" s="15">
        <v>2.2290000000000001</v>
      </c>
    </row>
    <row r="73" spans="2:31" x14ac:dyDescent="0.15">
      <c r="C73" s="10">
        <v>0.26800000000000002</v>
      </c>
      <c r="D73" s="12">
        <v>1.41</v>
      </c>
      <c r="E73" s="10">
        <v>0.155</v>
      </c>
      <c r="F73" s="16">
        <v>0.65900000000000003</v>
      </c>
      <c r="G73" s="10">
        <v>0.22500000000000001</v>
      </c>
      <c r="H73" s="17">
        <v>2.8170000000000002</v>
      </c>
      <c r="I73" s="10">
        <v>0.16800000000000001</v>
      </c>
      <c r="J73" s="16">
        <v>0.71199999999999997</v>
      </c>
      <c r="AC73" s="11">
        <v>1.83</v>
      </c>
      <c r="AE73" s="25" t="s">
        <v>61</v>
      </c>
    </row>
    <row r="74" spans="2:31" x14ac:dyDescent="0.15">
      <c r="C74" s="27">
        <f>0.291/2</f>
        <v>0.14549999999999999</v>
      </c>
      <c r="D74" s="18">
        <v>1.204</v>
      </c>
      <c r="E74" s="10">
        <v>8.8999999999999996E-2</v>
      </c>
      <c r="F74" s="13">
        <v>0.30399999999999999</v>
      </c>
      <c r="G74" s="28">
        <f>0.345/2</f>
        <v>0.17249999999999999</v>
      </c>
      <c r="H74" s="15">
        <v>2.4470000000000001</v>
      </c>
      <c r="I74" s="10">
        <v>0.123</v>
      </c>
      <c r="J74" s="16"/>
      <c r="AC74" s="15">
        <v>2.2919999999999998</v>
      </c>
    </row>
    <row r="75" spans="2:31" x14ac:dyDescent="0.15">
      <c r="C75" s="27">
        <f>0.349/2</f>
        <v>0.17449999999999999</v>
      </c>
      <c r="D75" s="14">
        <v>1.034</v>
      </c>
      <c r="E75" s="10">
        <v>0.14799999999999999</v>
      </c>
      <c r="F75" s="14">
        <v>1.008</v>
      </c>
      <c r="G75" s="28">
        <f>0.846/2</f>
        <v>0.42299999999999999</v>
      </c>
      <c r="H75" s="9">
        <v>1.774</v>
      </c>
      <c r="I75" s="10">
        <v>0.11899999999999999</v>
      </c>
      <c r="J75" s="19">
        <v>3.0710000000000002</v>
      </c>
      <c r="AC75" s="11">
        <v>1.6910000000000001</v>
      </c>
    </row>
    <row r="76" spans="2:31" x14ac:dyDescent="0.15">
      <c r="C76" s="27">
        <f>0.3/2</f>
        <v>0.15</v>
      </c>
      <c r="D76" s="9">
        <v>1.74</v>
      </c>
      <c r="E76" s="10">
        <v>0.11600000000000001</v>
      </c>
      <c r="F76" s="13">
        <v>0.44</v>
      </c>
      <c r="G76" s="28">
        <f>0.45/2</f>
        <v>0.22500000000000001</v>
      </c>
      <c r="H76" s="17">
        <v>2.819</v>
      </c>
      <c r="I76" s="10">
        <v>0.22500000000000001</v>
      </c>
      <c r="J76" s="21">
        <v>0.89900000000000002</v>
      </c>
      <c r="AC76" s="15">
        <v>2.3250000000000002</v>
      </c>
    </row>
    <row r="77" spans="2:31" x14ac:dyDescent="0.15">
      <c r="C77" s="27">
        <f>0.436/2</f>
        <v>0.218</v>
      </c>
      <c r="D77" s="18">
        <v>1.1639999999999999</v>
      </c>
      <c r="E77" s="10">
        <v>0.26800000000000002</v>
      </c>
      <c r="F77" s="14">
        <v>1.109</v>
      </c>
      <c r="G77" s="28">
        <f>0.494/2</f>
        <v>0.247</v>
      </c>
      <c r="H77" s="20">
        <v>2.3380000000000001</v>
      </c>
      <c r="I77" s="10">
        <v>0.11700000000000001</v>
      </c>
      <c r="J77" s="11">
        <v>1.8560000000000001</v>
      </c>
    </row>
    <row r="78" spans="2:31" x14ac:dyDescent="0.15">
      <c r="D78" s="11">
        <v>1.681</v>
      </c>
      <c r="E78" s="10">
        <v>0.317</v>
      </c>
      <c r="F78" s="14">
        <v>0.95399999999999996</v>
      </c>
      <c r="H78" s="14">
        <v>1.0589999999999999</v>
      </c>
      <c r="I78" s="16">
        <v>0.58599999999999997</v>
      </c>
      <c r="J78" s="15">
        <v>2.3980000000000001</v>
      </c>
    </row>
    <row r="79" spans="2:31" x14ac:dyDescent="0.15">
      <c r="D79" s="11">
        <v>1.83</v>
      </c>
      <c r="E79" s="10">
        <v>0.252</v>
      </c>
      <c r="F79" s="12">
        <v>1.3180000000000001</v>
      </c>
      <c r="H79" s="19">
        <v>2.7909999999999999</v>
      </c>
      <c r="I79" s="13">
        <v>0.48499999999999999</v>
      </c>
      <c r="J79" s="11">
        <v>1.8</v>
      </c>
    </row>
    <row r="80" spans="2:31" x14ac:dyDescent="0.15">
      <c r="D80" s="15">
        <v>2.2290000000000001</v>
      </c>
      <c r="E80" s="10">
        <v>0.14799999999999999</v>
      </c>
      <c r="F80" s="12">
        <v>1.3169999999999999</v>
      </c>
    </row>
    <row r="81" spans="3:29" x14ac:dyDescent="0.15">
      <c r="D81" s="11">
        <v>1.6910000000000001</v>
      </c>
      <c r="E81" s="13">
        <v>0.45</v>
      </c>
      <c r="F81" s="9">
        <v>1.5509999999999999</v>
      </c>
    </row>
    <row r="82" spans="3:29" x14ac:dyDescent="0.15">
      <c r="D82" s="15">
        <v>2.2919999999999998</v>
      </c>
      <c r="E82" s="13">
        <v>0.45900000000000002</v>
      </c>
      <c r="F82" s="11">
        <v>1.83</v>
      </c>
    </row>
    <row r="83" spans="3:29" x14ac:dyDescent="0.15">
      <c r="D83" s="15">
        <v>2.3250000000000002</v>
      </c>
      <c r="E83" s="13">
        <v>0.38500000000000001</v>
      </c>
      <c r="F83" s="18">
        <v>1.2010000000000001</v>
      </c>
    </row>
    <row r="86" spans="3:29" x14ac:dyDescent="0.15">
      <c r="AA86">
        <f>AVERAGE(AA66:AA76)</f>
        <v>1.575</v>
      </c>
      <c r="AC86">
        <f>AVERAGE(AC66:AC76)</f>
        <v>1.7684000000000002</v>
      </c>
    </row>
    <row r="89" spans="3:29" x14ac:dyDescent="0.15">
      <c r="C89" s="25" t="s">
        <v>38</v>
      </c>
      <c r="D89" s="25" t="s">
        <v>41</v>
      </c>
      <c r="E89" s="25" t="s">
        <v>43</v>
      </c>
      <c r="F89" s="25" t="s">
        <v>45</v>
      </c>
      <c r="G89" s="25" t="s">
        <v>39</v>
      </c>
      <c r="H89" s="25" t="s">
        <v>42</v>
      </c>
      <c r="I89" s="25" t="s">
        <v>46</v>
      </c>
      <c r="J89" s="25" t="s">
        <v>47</v>
      </c>
    </row>
    <row r="90" spans="3:29" x14ac:dyDescent="0.15">
      <c r="C90">
        <f t="shared" ref="C90:J90" si="3">AVERAGE(C72:C83)</f>
        <v>0.18400000000000002</v>
      </c>
      <c r="D90">
        <f t="shared" si="3"/>
        <v>1.7361666666666666</v>
      </c>
      <c r="E90">
        <f t="shared" si="3"/>
        <v>0.24016666666666664</v>
      </c>
      <c r="F90">
        <f t="shared" si="3"/>
        <v>1.0015000000000001</v>
      </c>
      <c r="G90">
        <f t="shared" si="3"/>
        <v>0.23491666666666666</v>
      </c>
      <c r="H90">
        <f t="shared" si="3"/>
        <v>2.2073749999999999</v>
      </c>
      <c r="I90">
        <f t="shared" si="3"/>
        <v>0.24462499999999998</v>
      </c>
      <c r="J90">
        <f t="shared" si="3"/>
        <v>1.8151428571428574</v>
      </c>
    </row>
    <row r="91" spans="3:29" x14ac:dyDescent="0.15">
      <c r="C91">
        <f t="shared" ref="C91:J91" si="4">STDEV(C72:C83)</f>
        <v>4.9470193045913935E-2</v>
      </c>
      <c r="D91">
        <f t="shared" si="4"/>
        <v>0.46420015928345826</v>
      </c>
      <c r="E91">
        <f t="shared" si="4"/>
        <v>0.13594707080553844</v>
      </c>
      <c r="F91">
        <f t="shared" si="4"/>
        <v>0.4876450833062167</v>
      </c>
      <c r="G91">
        <f t="shared" si="4"/>
        <v>0.10345840549064465</v>
      </c>
      <c r="H91">
        <f t="shared" si="4"/>
        <v>0.65677805285673729</v>
      </c>
      <c r="I91">
        <f t="shared" si="4"/>
        <v>0.18503817173761744</v>
      </c>
      <c r="J91">
        <f t="shared" si="4"/>
        <v>0.81639664146202573</v>
      </c>
    </row>
    <row r="92" spans="3:29" x14ac:dyDescent="0.15">
      <c r="C92">
        <f t="shared" ref="C92:J92" si="5">C91/SQRT(COUNT(C72:C83))</f>
        <v>2.019612173991165E-2</v>
      </c>
      <c r="D92">
        <f t="shared" si="5"/>
        <v>0.1340030434600859</v>
      </c>
      <c r="E92">
        <f t="shared" si="5"/>
        <v>3.9244538962559368E-2</v>
      </c>
      <c r="F92">
        <f t="shared" si="5"/>
        <v>0.14077101005792086</v>
      </c>
      <c r="G92">
        <f t="shared" si="5"/>
        <v>4.2236717175672824E-2</v>
      </c>
      <c r="H92">
        <f t="shared" si="5"/>
        <v>0.23220610745474782</v>
      </c>
      <c r="I92">
        <f t="shared" si="5"/>
        <v>6.5420873007015129E-2</v>
      </c>
      <c r="J92">
        <f t="shared" si="5"/>
        <v>0.30856892635669758</v>
      </c>
    </row>
    <row r="97" spans="3:29" x14ac:dyDescent="0.15">
      <c r="AC97">
        <f>TTEST(AA66:AA76,AC66:AC76,1,3)</f>
        <v>0.22672326461610071</v>
      </c>
    </row>
    <row r="100" spans="3:29" x14ac:dyDescent="0.15">
      <c r="E100">
        <f>TTEST(C72:C83,E72:E83,1,3)</f>
        <v>0.11111820041505704</v>
      </c>
      <c r="F100">
        <f>TTEST(D72:D83,F72:F83,1,3)</f>
        <v>5.1656761857478526E-4</v>
      </c>
      <c r="J100">
        <f>TTEST(H72:H83,J72:J83,1,3)</f>
        <v>0.16529817510287825</v>
      </c>
    </row>
    <row r="102" spans="3:29" x14ac:dyDescent="0.15">
      <c r="F102">
        <f>TTEST(D72:D83,F72:F83,1,1)</f>
        <v>3.7374162909092055E-4</v>
      </c>
      <c r="J102">
        <f>TTEST(H72:H83,J72:J83,1,1)</f>
        <v>0.26426856473288468</v>
      </c>
    </row>
    <row r="109" spans="3:29" x14ac:dyDescent="0.15">
      <c r="C109" s="25"/>
    </row>
    <row r="110" spans="3:29" x14ac:dyDescent="0.15">
      <c r="C110" s="25"/>
      <c r="D110" s="25"/>
      <c r="E110" s="25"/>
      <c r="F110" s="25"/>
    </row>
    <row r="140" spans="3:10" x14ac:dyDescent="0.15">
      <c r="C140" s="25" t="s">
        <v>55</v>
      </c>
      <c r="G140" s="25" t="s">
        <v>56</v>
      </c>
    </row>
    <row r="141" spans="3:10" x14ac:dyDescent="0.15">
      <c r="C141" s="25" t="s">
        <v>51</v>
      </c>
      <c r="D141" s="25" t="s">
        <v>52</v>
      </c>
      <c r="E141" s="25" t="s">
        <v>53</v>
      </c>
      <c r="F141" s="25" t="s">
        <v>54</v>
      </c>
      <c r="G141" s="25" t="s">
        <v>51</v>
      </c>
      <c r="H141" s="25" t="s">
        <v>52</v>
      </c>
      <c r="I141" s="25" t="s">
        <v>53</v>
      </c>
      <c r="J141" s="25" t="s">
        <v>54</v>
      </c>
    </row>
    <row r="142" spans="3:10" x14ac:dyDescent="0.15">
      <c r="C142">
        <f>C90*5*100</f>
        <v>92.000000000000014</v>
      </c>
      <c r="D142">
        <f>D90*5*100</f>
        <v>868.08333333333326</v>
      </c>
      <c r="E142">
        <f t="shared" ref="D142:J142" si="6">E90*5*100</f>
        <v>120.08333333333331</v>
      </c>
      <c r="F142">
        <f t="shared" si="6"/>
        <v>500.75</v>
      </c>
      <c r="G142">
        <f t="shared" si="6"/>
        <v>117.45833333333333</v>
      </c>
      <c r="H142">
        <f t="shared" si="6"/>
        <v>1103.6874999999998</v>
      </c>
      <c r="I142">
        <f t="shared" si="6"/>
        <v>122.3125</v>
      </c>
      <c r="J142">
        <f t="shared" si="6"/>
        <v>907.57142857142878</v>
      </c>
    </row>
    <row r="143" spans="3:10" x14ac:dyDescent="0.15">
      <c r="C143">
        <f t="shared" ref="C143:J143" si="7">C91*5*100</f>
        <v>24.735096522956969</v>
      </c>
      <c r="D143">
        <f t="shared" si="7"/>
        <v>232.10007964172914</v>
      </c>
      <c r="E143">
        <f t="shared" si="7"/>
        <v>67.97353540276923</v>
      </c>
      <c r="F143">
        <f t="shared" si="7"/>
        <v>243.82254165310835</v>
      </c>
      <c r="G143">
        <f t="shared" si="7"/>
        <v>51.729202745322326</v>
      </c>
      <c r="H143">
        <f t="shared" si="7"/>
        <v>328.38902642836865</v>
      </c>
      <c r="I143">
        <f t="shared" si="7"/>
        <v>92.51908586880873</v>
      </c>
      <c r="J143">
        <f t="shared" si="7"/>
        <v>408.19832073101281</v>
      </c>
    </row>
    <row r="144" spans="3:10" x14ac:dyDescent="0.15">
      <c r="C144">
        <f t="shared" ref="C144:J144" si="8">C92*5*100</f>
        <v>10.098060869955825</v>
      </c>
      <c r="D144">
        <f t="shared" si="8"/>
        <v>67.001521730042953</v>
      </c>
      <c r="E144">
        <f t="shared" si="8"/>
        <v>19.622269481279684</v>
      </c>
      <c r="F144">
        <f t="shared" si="8"/>
        <v>70.385505028960438</v>
      </c>
      <c r="G144">
        <f t="shared" si="8"/>
        <v>21.118358587836411</v>
      </c>
      <c r="H144">
        <f t="shared" si="8"/>
        <v>116.1030537273739</v>
      </c>
      <c r="I144">
        <f t="shared" si="8"/>
        <v>32.710436503507566</v>
      </c>
      <c r="J144">
        <f t="shared" si="8"/>
        <v>154.28446317834877</v>
      </c>
    </row>
  </sheetData>
  <phoneticPr fontId="0" type="noConversion"/>
  <pageMargins left="0.75" right="0.75" top="1" bottom="1" header="0.5" footer="0.5"/>
  <pageSetup orientation="portrait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Plate 1 - 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WIMRResearch</dc:creator>
  <cp:lastModifiedBy>ZHEN HUANG</cp:lastModifiedBy>
  <dcterms:created xsi:type="dcterms:W3CDTF">2011-01-18T20:51:17Z</dcterms:created>
  <dcterms:modified xsi:type="dcterms:W3CDTF">2024-11-21T19:23:36Z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oMacroName">
    <vt:lpwstr>None</vt:lpwstr>
  </property>
  <property fmtid="{D5CDD505-2E9C-101B-9397-08002B2CF9AE}" pid="3" name="LastEdited">
    <vt:lpwstr>15.0</vt:lpwstr>
  </property>
</Properties>
</file>